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Steady state" sheetId="3" state="visible" r:id="rId5"/>
    <sheet name="Cash schedule" sheetId="4" state="visible" r:id="rId6"/>
    <sheet name="Sensitivity" sheetId="5" state="visible" r:id="rId7"/>
    <sheet name="Evidence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<sst xmlns="http://schemas.openxmlformats.org/spreadsheetml/2006/main" count="260" uniqueCount="130">
  <si>
    <t xml:space="preserve">WCAI automation economics — illustrative working model</t>
  </si>
  <si>
    <t xml:space="preserve">All initial inputs are fictional. Replace them and document evidence before making a decision.</t>
  </si>
  <si>
    <t xml:space="preserve">Blue cells are editable inputs. Formula cells are not locked; preserve their meaning when adapting.</t>
  </si>
  <si>
    <t xml:space="preserve">Use equal offered workload and final quality; reconcile intake, completions and backlog separately.</t>
  </si>
  <si>
    <t xml:space="preserve">Routine and exception cases are mutually exclusive. Exception minutes include initial review.</t>
  </si>
  <si>
    <t xml:space="preserve">Additional fixed cover/headroom is incremental to baseline staffing. Do not count existing cover twice.</t>
  </si>
  <si>
    <t xml:space="preserve">Capacity value is not cash. Do not add economic and cash benefit; they overlap.</t>
  </si>
  <si>
    <t xml:space="preserve">One-off cash and existing internal capacity costs are separate. Exclude sunk costs from forward returns.</t>
  </si>
  <si>
    <t xml:space="preserve">Contractor hours are capped by released capacity, but operational feasibility still needs evidence.</t>
  </si>
  <si>
    <t xml:space="preserve">Cash removal is capped against monthly released hours after fixed retained/reserve requirements.</t>
  </si>
  <si>
    <t xml:space="preserve">Extra paid staff enter cash cost once; any uncovered hours remain an internal capacity burden and a hold.</t>
  </si>
  <si>
    <t xml:space="preserve">One fungible staff pool is assumed; purchased hours must suit the task. Surplus paid hours create no benefit.</t>
  </si>
  <si>
    <t xml:space="preserve">Adoption is the fraction of cases on the new path; the rest retain baseline effort. Fixed overhead starts in full.</t>
  </si>
  <si>
    <t xml:space="preserve">Avoided future hires, tax, financing, discounting and working capital are outside this simple model.</t>
  </si>
  <si>
    <t xml:space="preserve">See automation-economics-workbook.md for instructions and source/build_economics_workbook.py for formulas.</t>
  </si>
  <si>
    <t xml:space="preserve">Inputs: replace both fictional scenarios</t>
  </si>
  <si>
    <t xml:space="preserve">All money is S$; all recurring inputs use one month. Add source/owner in Evidence.</t>
  </si>
  <si>
    <t xml:space="preserve">Input</t>
  </si>
  <si>
    <t xml:space="preserve">Base</t>
  </si>
  <si>
    <t xml:space="preserve">Downside</t>
  </si>
  <si>
    <t xml:space="preserve">Unit / interpretation</t>
  </si>
  <si>
    <t xml:space="preserve">Offered cases</t>
  </si>
  <si>
    <t xml:space="preserve">Unique cases/month; same final quality and workload</t>
  </si>
  <si>
    <t xml:space="preserve">Baseline handling</t>
  </si>
  <si>
    <t xml:space="preserve">Minutes/case including current review and rework</t>
  </si>
  <si>
    <t xml:space="preserve">Exception share</t>
  </si>
  <si>
    <t xml:space="preserve">Fraction of cases, 0 to 1</t>
  </si>
  <si>
    <t xml:space="preserve">Routine handling</t>
  </si>
  <si>
    <t xml:space="preserve">Total human minutes/routine case</t>
  </si>
  <si>
    <t xml:space="preserve">Exception handling</t>
  </si>
  <si>
    <t xml:space="preserve">Total human minutes/exception case, including initial review</t>
  </si>
  <si>
    <t xml:space="preserve">Other retained effort</t>
  </si>
  <si>
    <t xml:space="preserve">Hours/month; exclude effort already counted or priced</t>
  </si>
  <si>
    <t xml:space="preserve">Capacity hourly value</t>
  </si>
  <si>
    <t xml:space="preserve">S$/hour; a valuation, not an automatic cash saving</t>
  </si>
  <si>
    <t xml:space="preserve">Productive-use fraction</t>
  </si>
  <si>
    <t xml:space="preserve">Fraction of positive available hours credibly usable</t>
  </si>
  <si>
    <t xml:space="preserve">Proposed contractor hours removed</t>
  </si>
  <si>
    <t xml:space="preserve">Hours/month; must remain feasible after reserve/fallback</t>
  </si>
  <si>
    <t xml:space="preserve">Contractor cash rate</t>
  </si>
  <si>
    <t xml:space="preserve">S$/hour of expenditure actually removed</t>
  </si>
  <si>
    <t xml:space="preserve">New recurring expenditure</t>
  </si>
  <si>
    <t xml:space="preserve">S$/month; software, usage, infrastructure and support</t>
  </si>
  <si>
    <t xml:space="preserve">One-off incremental cash</t>
  </si>
  <si>
    <t xml:space="preserve">S$ paid at month 0 in this simplified schedule</t>
  </si>
  <si>
    <t xml:space="preserve">One-off existing internal capacity cost</t>
  </si>
  <si>
    <t xml:space="preserve">S$ valuation of internal effort, outside incremental cash</t>
  </si>
  <si>
    <t xml:space="preserve">Monthly transition cash</t>
  </si>
  <si>
    <t xml:space="preserve">Additional S$/month during the transition period</t>
  </si>
  <si>
    <t xml:space="preserve">Transition months</t>
  </si>
  <si>
    <t xml:space="preserve">Whole months, 0 to 12</t>
  </si>
  <si>
    <t xml:space="preserve">Distinct additional cash contribution</t>
  </si>
  <si>
    <t xml:space="preserve">S$/month; net of its variable costs; no overlap with capacity</t>
  </si>
  <si>
    <t xml:space="preserve">Contractor cash removal starts</t>
  </si>
  <si>
    <t xml:space="preserve">Whole month 1 to 13; 13 means outside displayed year</t>
  </si>
  <si>
    <t xml:space="preserve">Additional fixed cover/headroom</t>
  </si>
  <si>
    <t xml:space="preserve">Hours/month incremental to baseline staffing; no double-counted existing cover</t>
  </si>
  <si>
    <t xml:space="preserve">Additional operating staff hours purchased</t>
  </si>
  <si>
    <t xml:space="preserve">Hours/month bought separately; not already in support fees</t>
  </si>
  <si>
    <t xml:space="preserve">Additional operating staff cash rate</t>
  </si>
  <si>
    <t xml:space="preserve">S$/hour for the additional staff purchased</t>
  </si>
  <si>
    <t xml:space="preserve">Other incremental recurring cash</t>
  </si>
  <si>
    <t xml:space="preserve">S$/month excluding operating staff already recorded above</t>
  </si>
  <si>
    <t xml:space="preserve">Steady-state comparison; excludes transition timing</t>
  </si>
  <si>
    <t xml:space="preserve">Economic and cash views overlap. Do not sum them.</t>
  </si>
  <si>
    <t xml:space="preserve">Measure</t>
  </si>
  <si>
    <t xml:space="preserve">Interpretation</t>
  </si>
  <si>
    <t xml:space="preserve">Baseline hours</t>
  </si>
  <si>
    <t xml:space="preserve">Routine hours</t>
  </si>
  <si>
    <t xml:space="preserve">Exception hours</t>
  </si>
  <si>
    <t xml:space="preserve">Other retained hours</t>
  </si>
  <si>
    <t xml:space="preserve">Gross released hours</t>
  </si>
  <si>
    <t xml:space="preserve">Available released hours</t>
  </si>
  <si>
    <t xml:space="preserve">Economic value before recurring costs</t>
  </si>
  <si>
    <t xml:space="preserve">Recurring incremental cash</t>
  </si>
  <si>
    <t xml:space="preserve">Net economic benefit</t>
  </si>
  <si>
    <t xml:space="preserve">Capped contractor hours removable</t>
  </si>
  <si>
    <t xml:space="preserve">Gross cash benefit</t>
  </si>
  <si>
    <t xml:space="preserve">Net cash benefit</t>
  </si>
  <si>
    <t xml:space="preserve">Economic implementation cost</t>
  </si>
  <si>
    <t xml:space="preserve">Cash implementation outlay</t>
  </si>
  <si>
    <t xml:space="preserve">Simple economic recovery months</t>
  </si>
  <si>
    <t xml:space="preserve">Simple cash recovery months</t>
  </si>
  <si>
    <t xml:space="preserve">Capacity warning</t>
  </si>
  <si>
    <t xml:space="preserve">Uncovered extra operating hours</t>
  </si>
  <si>
    <t xml:space="preserve">Remaining internal capacity value</t>
  </si>
  <si>
    <t xml:space="preserve">Contractor cash removed</t>
  </si>
  <si>
    <t xml:space="preserve">Twelve-month incremental cash; month 0 implementation cash paid upfront</t>
  </si>
  <si>
    <t xml:space="preserve">Adoption scales variable effort saved; retained effort and reserve stay fixed. Purchased additional staff cost begins in full.</t>
  </si>
  <si>
    <t xml:space="preserve">Month</t>
  </si>
  <si>
    <t xml:space="preserve">Base adoption</t>
  </si>
  <si>
    <t xml:space="preserve">Downside adoption</t>
  </si>
  <si>
    <t xml:space="preserve">Base cash benefit</t>
  </si>
  <si>
    <t xml:space="preserve">Base recurring + transition</t>
  </si>
  <si>
    <t xml:space="preserve">Base net cash</t>
  </si>
  <si>
    <t xml:space="preserve">Base cumulative</t>
  </si>
  <si>
    <t xml:space="preserve">Downside cash benefit</t>
  </si>
  <si>
    <t xml:space="preserve">Downside recurring + transition</t>
  </si>
  <si>
    <t xml:space="preserve">Downside net cash</t>
  </si>
  <si>
    <t xml:space="preserve">Downside cumulative</t>
  </si>
  <si>
    <t xml:space="preserve">Base available hours</t>
  </si>
  <si>
    <t xml:space="preserve">Downside available hours</t>
  </si>
  <si>
    <t xml:space="preserve">Base uncovered extra hours</t>
  </si>
  <si>
    <t xml:space="preserve">Downside uncovered extra hours</t>
  </si>
  <si>
    <t xml:space="preserve">Unpriced capacity check</t>
  </si>
  <si>
    <t xml:space="preserve">Exception sensitivity: all other assumptions use Base inputs</t>
  </si>
  <si>
    <t xml:space="preserve">Scenarios are not probabilities. No production quality is inferred.</t>
  </si>
  <si>
    <t xml:space="preserve">Retained hours</t>
  </si>
  <si>
    <t xml:space="preserve">Available hours after reserve</t>
  </si>
  <si>
    <t xml:space="preserve">Assumption evidence: populate before a real investment decision</t>
  </si>
  <si>
    <t xml:space="preserve">Input / constraint</t>
  </si>
  <si>
    <t xml:space="preserve">Source and period</t>
  </si>
  <si>
    <t xml:space="preserve">Owner</t>
  </si>
  <si>
    <t xml:space="preserve">Observed / estimated</t>
  </si>
  <si>
    <t xml:space="preserve">Range / confidence</t>
  </si>
  <si>
    <t xml:space="preserve">Decision affected</t>
  </si>
  <si>
    <t xml:space="preserve">Fictional example — replace</t>
  </si>
  <si>
    <t xml:space="preserve">Unassigned</t>
  </si>
  <si>
    <t xml:space="preserve">Illustrative</t>
  </si>
  <si>
    <t xml:space="preserve">Not measured</t>
  </si>
  <si>
    <t xml:space="preserve">Offered workload and backlog reconciliation</t>
  </si>
  <si>
    <t xml:space="preserve">Evidence required</t>
  </si>
  <si>
    <t xml:space="preserve">Not established</t>
  </si>
  <si>
    <t xml:space="preserve">Equivalent final quality</t>
  </si>
  <si>
    <t xml:space="preserve">Peak/fallback staffing</t>
  </si>
  <si>
    <t xml:space="preserve">Cash-removal feasibility/date</t>
  </si>
  <si>
    <t xml:space="preserve">Adoption schedule</t>
  </si>
  <si>
    <t xml:space="preserve">No double-counted benefits</t>
  </si>
  <si>
    <t xml:space="preserve">Data/system access</t>
  </si>
  <si>
    <t xml:space="preserve">Alternative options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</si>
</sst>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\-#,##0.00"/>
    <numFmt numFmtId="166" formatCode="0.0%"/>
    <numFmt numFmtId="167" formatCode="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565C0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53B3A"/>
        <bgColor rgb="FF003366"/>
      </patternFill>
    </fill>
    <fill>
      <patternFill patternType="solid">
        <fgColor rgb="FFE7F0EE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7F0EE"/>
      <rgbColor rgb="FF660066"/>
      <rgbColor rgb="FFFF8080"/>
      <rgbColor rgb="FF1565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53B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5"/>
  </cols>
  <sheetData>
    <row r="1" customFormat="false" ht="42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5" customFormat="false" ht="33.75" hidden="false" customHeight="true" outlineLevel="0" collapsed="false">
      <c r="A5" s="2" t="s">
        <v>4</v>
      </c>
    </row>
    <row r="6" customFormat="false" ht="33.75" hidden="false" customHeight="true" outlineLevel="0" collapsed="false">
      <c r="A6" s="2" t="s">
        <v>5</v>
      </c>
    </row>
    <row r="7" customFormat="false" ht="33.75" hidden="false" customHeight="true" outlineLevel="0" collapsed="false">
      <c r="A7" s="2" t="s">
        <v>6</v>
      </c>
    </row>
    <row r="8" customFormat="false" ht="33.75" hidden="false" customHeight="true" outlineLevel="0" collapsed="false">
      <c r="A8" s="2" t="s">
        <v>7</v>
      </c>
    </row>
    <row r="9" customFormat="false" ht="33.75" hidden="false" customHeight="true" outlineLevel="0" collapsed="false">
      <c r="A9" s="2" t="s">
        <v>8</v>
      </c>
    </row>
    <row r="10" customFormat="false" ht="33.75" hidden="false" customHeight="true" outlineLevel="0" collapsed="false">
      <c r="A10" s="2" t="s">
        <v>9</v>
      </c>
    </row>
    <row r="11" customFormat="false" ht="33.75" hidden="false" customHeight="true" outlineLevel="0" collapsed="false">
      <c r="A11" s="2" t="s">
        <v>10</v>
      </c>
    </row>
    <row r="12" customFormat="false" ht="33.75" hidden="false" customHeight="true" outlineLevel="0" collapsed="false">
      <c r="A12" s="2" t="s">
        <v>11</v>
      </c>
    </row>
    <row r="13" customFormat="false" ht="33.75" hidden="false" customHeight="true" outlineLevel="0" collapsed="false">
      <c r="A13" s="2" t="s">
        <v>12</v>
      </c>
    </row>
    <row r="14" customFormat="false" ht="33.75" hidden="false" customHeight="true" outlineLevel="0" collapsed="false">
      <c r="A14" s="2" t="s">
        <v>13</v>
      </c>
    </row>
    <row r="15" customFormat="false" ht="33.75" hidden="false" customHeight="true" outlineLevel="0" collapsed="false">
      <c r="A15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4" min="2" style="0" width="24"/>
  </cols>
  <sheetData>
    <row r="1" customFormat="false" ht="42" hidden="false" customHeight="true" outlineLevel="0" collapsed="false">
      <c r="A1" s="3" t="s">
        <v>15</v>
      </c>
      <c r="B1" s="3"/>
      <c r="C1" s="3"/>
      <c r="D1" s="3"/>
    </row>
    <row r="2" customFormat="false" ht="37.5" hidden="false" customHeight="true" outlineLevel="0" collapsed="false">
      <c r="A2" s="4" t="s">
        <v>16</v>
      </c>
      <c r="B2" s="4"/>
      <c r="C2" s="4"/>
      <c r="D2" s="4"/>
    </row>
    <row r="3" customFormat="false" ht="15" hidden="false" customHeight="false" outlineLevel="0" collapsed="false">
      <c r="A3" s="2"/>
      <c r="B3" s="2"/>
      <c r="C3" s="2"/>
      <c r="D3" s="2"/>
    </row>
    <row r="4" customFormat="false" ht="45" hidden="false" customHeight="true" outlineLevel="0" collapsed="false">
      <c r="A4" s="5" t="s">
        <v>17</v>
      </c>
      <c r="B4" s="5" t="s">
        <v>18</v>
      </c>
      <c r="C4" s="5" t="s">
        <v>19</v>
      </c>
      <c r="D4" s="5" t="s">
        <v>20</v>
      </c>
    </row>
    <row r="5" customFormat="false" ht="33.75" hidden="false" customHeight="true" outlineLevel="0" collapsed="false">
      <c r="A5" s="2" t="s">
        <v>21</v>
      </c>
      <c r="B5" s="6" t="n">
        <v>6000</v>
      </c>
      <c r="C5" s="6" t="n">
        <v>6000</v>
      </c>
      <c r="D5" s="2" t="s">
        <v>22</v>
      </c>
    </row>
    <row r="6" customFormat="false" ht="33.75" hidden="false" customHeight="true" outlineLevel="0" collapsed="false">
      <c r="A6" s="2" t="s">
        <v>23</v>
      </c>
      <c r="B6" s="6" t="n">
        <v>6</v>
      </c>
      <c r="C6" s="6" t="n">
        <v>6</v>
      </c>
      <c r="D6" s="2" t="s">
        <v>24</v>
      </c>
    </row>
    <row r="7" customFormat="false" ht="33.75" hidden="false" customHeight="true" outlineLevel="0" collapsed="false">
      <c r="A7" s="2" t="s">
        <v>25</v>
      </c>
      <c r="B7" s="7" t="n">
        <v>0.2</v>
      </c>
      <c r="C7" s="7" t="n">
        <v>0.4</v>
      </c>
      <c r="D7" s="2" t="s">
        <v>26</v>
      </c>
    </row>
    <row r="8" customFormat="false" ht="33.75" hidden="false" customHeight="true" outlineLevel="0" collapsed="false">
      <c r="A8" s="2" t="s">
        <v>27</v>
      </c>
      <c r="B8" s="6" t="n">
        <v>1</v>
      </c>
      <c r="C8" s="6" t="n">
        <v>1</v>
      </c>
      <c r="D8" s="2" t="s">
        <v>28</v>
      </c>
    </row>
    <row r="9" customFormat="false" ht="33.75" hidden="false" customHeight="true" outlineLevel="0" collapsed="false">
      <c r="A9" s="2" t="s">
        <v>29</v>
      </c>
      <c r="B9" s="6" t="n">
        <v>8</v>
      </c>
      <c r="C9" s="6" t="n">
        <v>8</v>
      </c>
      <c r="D9" s="2" t="s">
        <v>30</v>
      </c>
    </row>
    <row r="10" customFormat="false" ht="33.75" hidden="false" customHeight="true" outlineLevel="0" collapsed="false">
      <c r="A10" s="2" t="s">
        <v>31</v>
      </c>
      <c r="B10" s="6" t="n">
        <v>0</v>
      </c>
      <c r="C10" s="6" t="n">
        <v>0</v>
      </c>
      <c r="D10" s="2" t="s">
        <v>32</v>
      </c>
    </row>
    <row r="11" customFormat="false" ht="33.75" hidden="false" customHeight="true" outlineLevel="0" collapsed="false">
      <c r="A11" s="2" t="s">
        <v>33</v>
      </c>
      <c r="B11" s="6" t="n">
        <v>45</v>
      </c>
      <c r="C11" s="6" t="n">
        <v>45</v>
      </c>
      <c r="D11" s="2" t="s">
        <v>34</v>
      </c>
    </row>
    <row r="12" customFormat="false" ht="33.75" hidden="false" customHeight="true" outlineLevel="0" collapsed="false">
      <c r="A12" s="2" t="s">
        <v>35</v>
      </c>
      <c r="B12" s="7" t="n">
        <v>1</v>
      </c>
      <c r="C12" s="7" t="n">
        <v>1</v>
      </c>
      <c r="D12" s="2" t="s">
        <v>36</v>
      </c>
    </row>
    <row r="13" customFormat="false" ht="33.75" hidden="false" customHeight="true" outlineLevel="0" collapsed="false">
      <c r="A13" s="2" t="s">
        <v>37</v>
      </c>
      <c r="B13" s="6" t="n">
        <v>150</v>
      </c>
      <c r="C13" s="6" t="n">
        <v>150</v>
      </c>
      <c r="D13" s="2" t="s">
        <v>38</v>
      </c>
    </row>
    <row r="14" customFormat="false" ht="33.75" hidden="false" customHeight="true" outlineLevel="0" collapsed="false">
      <c r="A14" s="2" t="s">
        <v>39</v>
      </c>
      <c r="B14" s="6" t="n">
        <v>45</v>
      </c>
      <c r="C14" s="6" t="n">
        <v>45</v>
      </c>
      <c r="D14" s="2" t="s">
        <v>40</v>
      </c>
    </row>
    <row r="15" customFormat="false" ht="33.75" hidden="false" customHeight="true" outlineLevel="0" collapsed="false">
      <c r="A15" s="2" t="s">
        <v>41</v>
      </c>
      <c r="B15" s="6" t="n">
        <v>4200</v>
      </c>
      <c r="C15" s="6" t="n">
        <v>4200</v>
      </c>
      <c r="D15" s="2" t="s">
        <v>42</v>
      </c>
    </row>
    <row r="16" customFormat="false" ht="33.75" hidden="false" customHeight="true" outlineLevel="0" collapsed="false">
      <c r="A16" s="2" t="s">
        <v>43</v>
      </c>
      <c r="B16" s="6" t="n">
        <v>54000</v>
      </c>
      <c r="C16" s="6" t="n">
        <v>54000</v>
      </c>
      <c r="D16" s="2" t="s">
        <v>44</v>
      </c>
    </row>
    <row r="17" customFormat="false" ht="33.75" hidden="false" customHeight="true" outlineLevel="0" collapsed="false">
      <c r="A17" s="2" t="s">
        <v>45</v>
      </c>
      <c r="B17" s="6" t="n">
        <v>0</v>
      </c>
      <c r="C17" s="6" t="n">
        <v>0</v>
      </c>
      <c r="D17" s="2" t="s">
        <v>46</v>
      </c>
    </row>
    <row r="18" customFormat="false" ht="33.75" hidden="false" customHeight="true" outlineLevel="0" collapsed="false">
      <c r="A18" s="2" t="s">
        <v>47</v>
      </c>
      <c r="B18" s="6" t="n">
        <v>1000</v>
      </c>
      <c r="C18" s="6" t="n">
        <v>1000</v>
      </c>
      <c r="D18" s="2" t="s">
        <v>48</v>
      </c>
    </row>
    <row r="19" customFormat="false" ht="33.75" hidden="false" customHeight="true" outlineLevel="0" collapsed="false">
      <c r="A19" s="2" t="s">
        <v>49</v>
      </c>
      <c r="B19" s="6" t="n">
        <v>3</v>
      </c>
      <c r="C19" s="6" t="n">
        <v>3</v>
      </c>
      <c r="D19" s="2" t="s">
        <v>50</v>
      </c>
    </row>
    <row r="20" customFormat="false" ht="33.75" hidden="false" customHeight="true" outlineLevel="0" collapsed="false">
      <c r="A20" s="2" t="s">
        <v>51</v>
      </c>
      <c r="B20" s="6" t="n">
        <v>0</v>
      </c>
      <c r="C20" s="6" t="n">
        <v>0</v>
      </c>
      <c r="D20" s="2" t="s">
        <v>52</v>
      </c>
    </row>
    <row r="21" customFormat="false" ht="33.75" hidden="false" customHeight="true" outlineLevel="0" collapsed="false">
      <c r="A21" s="2" t="s">
        <v>53</v>
      </c>
      <c r="B21" s="6" t="n">
        <v>3</v>
      </c>
      <c r="C21" s="6" t="n">
        <v>3</v>
      </c>
      <c r="D21" s="2" t="s">
        <v>54</v>
      </c>
    </row>
    <row r="22" customFormat="false" ht="33.75" hidden="false" customHeight="true" outlineLevel="0" collapsed="false">
      <c r="A22" s="2" t="s">
        <v>55</v>
      </c>
      <c r="B22" s="6" t="n">
        <v>0</v>
      </c>
      <c r="C22" s="6" t="n">
        <v>0</v>
      </c>
      <c r="D22" s="2" t="s">
        <v>56</v>
      </c>
    </row>
    <row r="23" customFormat="false" ht="33.75" hidden="false" customHeight="true" outlineLevel="0" collapsed="false">
      <c r="A23" s="2" t="s">
        <v>57</v>
      </c>
      <c r="B23" s="6" t="n">
        <v>0</v>
      </c>
      <c r="C23" s="6" t="n">
        <v>0</v>
      </c>
      <c r="D23" s="2" t="s">
        <v>58</v>
      </c>
    </row>
    <row r="24" customFormat="false" ht="33.75" hidden="false" customHeight="true" outlineLevel="0" collapsed="false">
      <c r="A24" s="2" t="s">
        <v>59</v>
      </c>
      <c r="B24" s="6" t="n">
        <v>45</v>
      </c>
      <c r="C24" s="6" t="n">
        <v>45</v>
      </c>
      <c r="D24" s="2" t="s">
        <v>60</v>
      </c>
    </row>
    <row r="25" customFormat="false" ht="33.75" hidden="false" customHeight="true" outlineLevel="0" collapsed="false">
      <c r="A25" s="2" t="s">
        <v>61</v>
      </c>
      <c r="B25" s="6" t="n">
        <v>0</v>
      </c>
      <c r="C25" s="6" t="n">
        <v>0</v>
      </c>
      <c r="D25" s="2" t="s">
        <v>62</v>
      </c>
    </row>
  </sheetData>
  <mergeCells count="2">
    <mergeCell ref="A1:D1"/>
    <mergeCell ref="A2:D2"/>
  </mergeCells>
  <dataValidations count="4">
    <dataValidation allowBlank="false" error="Enter a value from 0 to 1000000000." errorStyle="stop" errorTitle="Check the input range" operator="between" showDropDown="false" showErrorMessage="true" showInputMessage="false" sqref="B5:C6 B8:C11 B13:C18 B20:C20 B22:C25" type="decimal">
      <formula1>0</formula1>
      <formula2>1000000000</formula2>
    </dataValidation>
    <dataValidation allowBlank="false" error="Enter a value from 0 to 1." errorStyle="stop" errorTitle="Check the input range" operator="between" showDropDown="false" showErrorMessage="true" showInputMessage="false" sqref="B7:C7 B12:C12" type="decimal">
      <formula1>0</formula1>
      <formula2>1</formula2>
    </dataValidation>
    <dataValidation allowBlank="false" error="Enter a value from 0 to 12." errorStyle="stop" errorTitle="Check the input range" operator="between" showDropDown="false" showErrorMessage="true" showInputMessage="false" sqref="B19:C19" type="whole">
      <formula1>0</formula1>
      <formula2>12</formula2>
    </dataValidation>
    <dataValidation allowBlank="false" error="Enter a value from 1 to 13." errorStyle="stop" errorTitle="Check the input range" operator="between" showDropDown="false" showErrorMessage="true" showInputMessage="false" sqref="B21:C21" type="whole">
      <formula1>1</formula1>
      <formula2>13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4" min="2" style="0" width="24"/>
  </cols>
  <sheetData>
    <row r="1" customFormat="false" ht="42" hidden="false" customHeight="true" outlineLevel="0" collapsed="false">
      <c r="A1" s="3" t="s">
        <v>63</v>
      </c>
      <c r="B1" s="3"/>
      <c r="C1" s="3"/>
      <c r="D1" s="3"/>
    </row>
    <row r="2" customFormat="false" ht="37.5" hidden="false" customHeight="true" outlineLevel="0" collapsed="false">
      <c r="A2" s="4" t="s">
        <v>64</v>
      </c>
      <c r="B2" s="4"/>
      <c r="C2" s="4"/>
      <c r="D2" s="4"/>
    </row>
    <row r="3" customFormat="false" ht="15" hidden="false" customHeight="false" outlineLevel="0" collapsed="false">
      <c r="A3" s="2"/>
      <c r="B3" s="2"/>
      <c r="C3" s="2"/>
      <c r="D3" s="2"/>
    </row>
    <row r="4" customFormat="false" ht="45" hidden="false" customHeight="true" outlineLevel="0" collapsed="false">
      <c r="A4" s="5" t="s">
        <v>65</v>
      </c>
      <c r="B4" s="5" t="s">
        <v>18</v>
      </c>
      <c r="C4" s="5" t="s">
        <v>19</v>
      </c>
      <c r="D4" s="5" t="s">
        <v>66</v>
      </c>
    </row>
    <row r="5" customFormat="false" ht="33.75" hidden="false" customHeight="true" outlineLevel="0" collapsed="false">
      <c r="A5" s="2" t="s">
        <v>67</v>
      </c>
      <c r="B5" s="8" t="n">
        <f aca="false">Inputs!B5*Inputs!B6/60</f>
        <v>600</v>
      </c>
      <c r="C5" s="8" t="n">
        <f aca="false">Inputs!C5*Inputs!C6/60</f>
        <v>600</v>
      </c>
      <c r="D5" s="2"/>
    </row>
    <row r="6" customFormat="false" ht="33.75" hidden="false" customHeight="true" outlineLevel="0" collapsed="false">
      <c r="A6" s="2" t="s">
        <v>68</v>
      </c>
      <c r="B6" s="8" t="n">
        <f aca="false">Inputs!B5*(1-Inputs!B7)*Inputs!B8/60</f>
        <v>80</v>
      </c>
      <c r="C6" s="8" t="n">
        <f aca="false">Inputs!C5*(1-Inputs!C7)*Inputs!C8/60</f>
        <v>60</v>
      </c>
      <c r="D6" s="2"/>
    </row>
    <row r="7" customFormat="false" ht="33.75" hidden="false" customHeight="true" outlineLevel="0" collapsed="false">
      <c r="A7" s="2" t="s">
        <v>69</v>
      </c>
      <c r="B7" s="8" t="n">
        <f aca="false">Inputs!B5*Inputs!B7*Inputs!B9/60</f>
        <v>160</v>
      </c>
      <c r="C7" s="8" t="n">
        <f aca="false">Inputs!C5*Inputs!C7*Inputs!C9/60</f>
        <v>320</v>
      </c>
      <c r="D7" s="2"/>
    </row>
    <row r="8" customFormat="false" ht="33.75" hidden="false" customHeight="true" outlineLevel="0" collapsed="false">
      <c r="A8" s="2" t="s">
        <v>70</v>
      </c>
      <c r="B8" s="8" t="n">
        <f aca="false">Inputs!B10</f>
        <v>0</v>
      </c>
      <c r="C8" s="8" t="n">
        <f aca="false">Inputs!C10</f>
        <v>0</v>
      </c>
      <c r="D8" s="2"/>
    </row>
    <row r="9" customFormat="false" ht="33.75" hidden="false" customHeight="true" outlineLevel="0" collapsed="false">
      <c r="A9" s="2" t="s">
        <v>71</v>
      </c>
      <c r="B9" s="8" t="n">
        <f aca="false">B5-SUM(B6:B8)</f>
        <v>360</v>
      </c>
      <c r="C9" s="8" t="n">
        <f aca="false">C5-SUM(C6:C8)</f>
        <v>220</v>
      </c>
      <c r="D9" s="2"/>
    </row>
    <row r="10" customFormat="false" ht="33.75" hidden="false" customHeight="true" outlineLevel="0" collapsed="false">
      <c r="A10" s="2" t="s">
        <v>55</v>
      </c>
      <c r="B10" s="8" t="n">
        <f aca="false">Inputs!B22</f>
        <v>0</v>
      </c>
      <c r="C10" s="8" t="n">
        <f aca="false">Inputs!C22</f>
        <v>0</v>
      </c>
      <c r="D10" s="2"/>
    </row>
    <row r="11" customFormat="false" ht="33.75" hidden="false" customHeight="true" outlineLevel="0" collapsed="false">
      <c r="A11" s="2" t="s">
        <v>72</v>
      </c>
      <c r="B11" s="8" t="n">
        <f aca="false">B9-B10</f>
        <v>360</v>
      </c>
      <c r="C11" s="8" t="n">
        <f aca="false">C9-C10</f>
        <v>220</v>
      </c>
      <c r="D11" s="2"/>
    </row>
    <row r="12" customFormat="false" ht="33.75" hidden="false" customHeight="true" outlineLevel="0" collapsed="false">
      <c r="A12" s="2" t="s">
        <v>73</v>
      </c>
      <c r="B12" s="8" t="n">
        <f aca="false">B25+B26-B24*Inputs!B11</f>
        <v>16200</v>
      </c>
      <c r="C12" s="8" t="n">
        <f aca="false">C25+C26-C24*Inputs!C11</f>
        <v>9900</v>
      </c>
      <c r="D12" s="2"/>
    </row>
    <row r="13" customFormat="false" ht="33.75" hidden="false" customHeight="true" outlineLevel="0" collapsed="false">
      <c r="A13" s="2" t="s">
        <v>74</v>
      </c>
      <c r="B13" s="8" t="n">
        <f aca="false">Inputs!B15+Inputs!B23*Inputs!B24+Inputs!B25</f>
        <v>4200</v>
      </c>
      <c r="C13" s="8" t="n">
        <f aca="false">Inputs!C15+Inputs!C23*Inputs!C24+Inputs!C25</f>
        <v>4200</v>
      </c>
      <c r="D13" s="2"/>
    </row>
    <row r="14" customFormat="false" ht="33.75" hidden="false" customHeight="true" outlineLevel="0" collapsed="false">
      <c r="A14" s="2" t="s">
        <v>75</v>
      </c>
      <c r="B14" s="8" t="n">
        <f aca="false">B12+Inputs!B20-B13</f>
        <v>12000</v>
      </c>
      <c r="C14" s="8" t="n">
        <f aca="false">C12+Inputs!C20-C13</f>
        <v>5700</v>
      </c>
      <c r="D14" s="2"/>
    </row>
    <row r="15" customFormat="false" ht="33.75" hidden="false" customHeight="true" outlineLevel="0" collapsed="false">
      <c r="A15" s="2" t="s">
        <v>76</v>
      </c>
      <c r="B15" s="8" t="n">
        <f aca="false">MIN(Inputs!B13,MAX(0,B11))</f>
        <v>150</v>
      </c>
      <c r="C15" s="8" t="n">
        <f aca="false">MIN(Inputs!C13,MAX(0,C11))</f>
        <v>150</v>
      </c>
      <c r="D15" s="2"/>
    </row>
    <row r="16" customFormat="false" ht="33.75" hidden="false" customHeight="true" outlineLevel="0" collapsed="false">
      <c r="A16" s="2" t="s">
        <v>77</v>
      </c>
      <c r="B16" s="8" t="n">
        <f aca="false">B15*Inputs!B14+Inputs!B20</f>
        <v>6750</v>
      </c>
      <c r="C16" s="8" t="n">
        <f aca="false">C15*Inputs!C14+Inputs!C20</f>
        <v>6750</v>
      </c>
      <c r="D16" s="2"/>
    </row>
    <row r="17" customFormat="false" ht="33.75" hidden="false" customHeight="true" outlineLevel="0" collapsed="false">
      <c r="A17" s="2" t="s">
        <v>78</v>
      </c>
      <c r="B17" s="8" t="n">
        <f aca="false">B16-B13</f>
        <v>2550</v>
      </c>
      <c r="C17" s="8" t="n">
        <f aca="false">C16-C13</f>
        <v>2550</v>
      </c>
      <c r="D17" s="2"/>
    </row>
    <row r="18" customFormat="false" ht="33.75" hidden="false" customHeight="true" outlineLevel="0" collapsed="false">
      <c r="A18" s="2" t="s">
        <v>79</v>
      </c>
      <c r="B18" s="8" t="n">
        <f aca="false">Inputs!B16+Inputs!B17</f>
        <v>54000</v>
      </c>
      <c r="C18" s="8" t="n">
        <f aca="false">Inputs!C16+Inputs!C17</f>
        <v>54000</v>
      </c>
      <c r="D18" s="2"/>
    </row>
    <row r="19" customFormat="false" ht="33.75" hidden="false" customHeight="true" outlineLevel="0" collapsed="false">
      <c r="A19" s="2" t="s">
        <v>80</v>
      </c>
      <c r="B19" s="8" t="n">
        <f aca="false">Inputs!B16</f>
        <v>54000</v>
      </c>
      <c r="C19" s="8" t="n">
        <f aca="false">Inputs!C16</f>
        <v>54000</v>
      </c>
      <c r="D19" s="2"/>
    </row>
    <row r="20" customFormat="false" ht="33.75" hidden="false" customHeight="true" outlineLevel="0" collapsed="false">
      <c r="A20" s="2" t="s">
        <v>81</v>
      </c>
      <c r="B20" s="8" t="n">
        <f aca="false">IF(B14&gt;0,B18/B14,"No positive benefit")</f>
        <v>4.5</v>
      </c>
      <c r="C20" s="8" t="n">
        <f aca="false">IF(C14&gt;0,C18/C14,"No positive benefit")</f>
        <v>9.47368421052632</v>
      </c>
      <c r="D20" s="2"/>
    </row>
    <row r="21" customFormat="false" ht="33.75" hidden="false" customHeight="true" outlineLevel="0" collapsed="false">
      <c r="A21" s="2" t="s">
        <v>82</v>
      </c>
      <c r="B21" s="8" t="n">
        <f aca="false">IF(B17&gt;0,B19/B17,"No positive benefit")</f>
        <v>21.1764705882353</v>
      </c>
      <c r="C21" s="8" t="n">
        <f aca="false">IF(C17&gt;0,C19/C17,"No positive benefit")</f>
        <v>21.1764705882353</v>
      </c>
      <c r="D21" s="2"/>
    </row>
    <row r="22" customFormat="false" ht="54.75" hidden="false" customHeight="true" outlineLevel="0" collapsed="false">
      <c r="A22" s="2" t="s">
        <v>83</v>
      </c>
      <c r="B22" s="8" t="str">
        <f aca="false">IF(B24&gt;0,"HOLD: uncovered extra operating hours",IF(Inputs!B13&gt;B15,"Removal capped: revise staffing plan","Validate staffing and fallback"))</f>
        <v>Validate staffing and fallback</v>
      </c>
      <c r="C22" s="8" t="str">
        <f aca="false">IF(C24&gt;0,"HOLD: uncovered extra operating hours",IF(Inputs!C13&gt;C15,"Removal capped: revise staffing plan","Validate staffing and fallback"))</f>
        <v>Validate staffing and fallback</v>
      </c>
      <c r="D22" s="2"/>
    </row>
    <row r="23" customFormat="false" ht="33.75" hidden="false" customHeight="true" outlineLevel="0" collapsed="false">
      <c r="A23" s="2" t="s">
        <v>57</v>
      </c>
      <c r="B23" s="8" t="n">
        <f aca="false">Inputs!B23</f>
        <v>0</v>
      </c>
      <c r="C23" s="8" t="n">
        <f aca="false">Inputs!C23</f>
        <v>0</v>
      </c>
      <c r="D23" s="2"/>
    </row>
    <row r="24" customFormat="false" ht="33.75" hidden="false" customHeight="true" outlineLevel="0" collapsed="false">
      <c r="A24" s="2" t="s">
        <v>84</v>
      </c>
      <c r="B24" s="8" t="n">
        <f aca="false">MAX(0,-B11-B23)</f>
        <v>0</v>
      </c>
      <c r="C24" s="8" t="n">
        <f aca="false">MAX(0,-C11-C23)</f>
        <v>0</v>
      </c>
      <c r="D24" s="2"/>
    </row>
    <row r="25" customFormat="false" ht="33.75" hidden="false" customHeight="true" outlineLevel="0" collapsed="false">
      <c r="A25" s="2" t="s">
        <v>85</v>
      </c>
      <c r="B25" s="8" t="n">
        <f aca="false">MAX(0,B11-B15)*Inputs!B11*Inputs!B12</f>
        <v>9450</v>
      </c>
      <c r="C25" s="8" t="n">
        <f aca="false">MAX(0,C11-C15)*Inputs!C11*Inputs!C12</f>
        <v>3150</v>
      </c>
      <c r="D25" s="2"/>
    </row>
    <row r="26" customFormat="false" ht="33.75" hidden="false" customHeight="true" outlineLevel="0" collapsed="false">
      <c r="A26" s="2" t="s">
        <v>86</v>
      </c>
      <c r="B26" s="8" t="n">
        <f aca="false">B15*Inputs!B14</f>
        <v>6750</v>
      </c>
      <c r="C26" s="8" t="n">
        <f aca="false">C15*Inputs!C14</f>
        <v>6750</v>
      </c>
      <c r="D26" s="2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15" min="2" style="0" width="24"/>
  </cols>
  <sheetData>
    <row r="1" customFormat="false" ht="42" hidden="false" customHeight="true" outlineLevel="0" collapsed="false">
      <c r="A1" s="3" t="s">
        <v>87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37.5" hidden="false" customHeight="true" outlineLevel="0" collapsed="false">
      <c r="A2" s="4" t="s">
        <v>88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45" hidden="false" customHeight="true" outlineLevel="0" collapsed="false">
      <c r="A4" s="5" t="s">
        <v>89</v>
      </c>
      <c r="B4" s="5" t="s">
        <v>90</v>
      </c>
      <c r="C4" s="5" t="s">
        <v>91</v>
      </c>
      <c r="D4" s="5" t="s">
        <v>92</v>
      </c>
      <c r="E4" s="5" t="s">
        <v>93</v>
      </c>
      <c r="F4" s="5" t="s">
        <v>94</v>
      </c>
      <c r="G4" s="5" t="s">
        <v>95</v>
      </c>
      <c r="H4" s="5" t="s">
        <v>96</v>
      </c>
      <c r="I4" s="5" t="s">
        <v>97</v>
      </c>
      <c r="J4" s="5" t="s">
        <v>98</v>
      </c>
      <c r="K4" s="5" t="s">
        <v>99</v>
      </c>
      <c r="L4" s="5" t="s">
        <v>100</v>
      </c>
      <c r="M4" s="5" t="s">
        <v>101</v>
      </c>
      <c r="N4" s="5" t="s">
        <v>102</v>
      </c>
      <c r="O4" s="5" t="s">
        <v>103</v>
      </c>
    </row>
    <row r="5" customFormat="false" ht="33.75" hidden="false" customHeight="true" outlineLevel="0" collapsed="false">
      <c r="A5" s="2" t="n">
        <v>0</v>
      </c>
      <c r="B5" s="2" t="n">
        <v>0</v>
      </c>
      <c r="C5" s="2" t="n">
        <v>0</v>
      </c>
      <c r="D5" s="2" t="n">
        <v>0</v>
      </c>
      <c r="E5" s="8" t="n">
        <f aca="false">Inputs!B16</f>
        <v>54000</v>
      </c>
      <c r="F5" s="8" t="n">
        <f aca="false">-E5</f>
        <v>-54000</v>
      </c>
      <c r="G5" s="8" t="n">
        <f aca="false">F5</f>
        <v>-54000</v>
      </c>
      <c r="H5" s="2" t="n">
        <v>0</v>
      </c>
      <c r="I5" s="8" t="n">
        <f aca="false">Inputs!C16</f>
        <v>54000</v>
      </c>
      <c r="J5" s="8" t="n">
        <f aca="false">-I5</f>
        <v>-54000</v>
      </c>
      <c r="K5" s="8" t="n">
        <f aca="false">J5</f>
        <v>-54000</v>
      </c>
      <c r="L5" s="2"/>
      <c r="M5" s="2"/>
      <c r="N5" s="2"/>
      <c r="O5" s="2"/>
    </row>
    <row r="6" customFormat="false" ht="33.75" hidden="false" customHeight="true" outlineLevel="0" collapsed="false">
      <c r="A6" s="2" t="n">
        <v>1</v>
      </c>
      <c r="B6" s="9" t="n">
        <v>0</v>
      </c>
      <c r="C6" s="9" t="n">
        <v>0</v>
      </c>
      <c r="D6" s="8" t="n">
        <f aca="false">IF(A6&gt;=Inputs!B21,MIN(Inputs!B13,MAX(0,L6))*Inputs!B14,0)+Inputs!B20*B6</f>
        <v>0</v>
      </c>
      <c r="E6" s="8" t="n">
        <f aca="false">'Steady state'!B13+IF(A6&lt;=Inputs!B19,Inputs!B18,0)</f>
        <v>5200</v>
      </c>
      <c r="F6" s="8" t="n">
        <f aca="false">D6-E6</f>
        <v>-5200</v>
      </c>
      <c r="G6" s="8" t="n">
        <f aca="false">G5+F6</f>
        <v>-59200</v>
      </c>
      <c r="H6" s="8" t="n">
        <f aca="false">IF(A6&gt;=Inputs!C21,MIN(Inputs!C13,MAX(0,M6))*Inputs!C14,0)+Inputs!C20*C6</f>
        <v>0</v>
      </c>
      <c r="I6" s="8" t="n">
        <f aca="false">'Steady state'!C13+IF(A6&lt;=Inputs!C19,Inputs!C18,0)</f>
        <v>5200</v>
      </c>
      <c r="J6" s="8" t="n">
        <f aca="false">H6-I6</f>
        <v>-5200</v>
      </c>
      <c r="K6" s="8" t="n">
        <f aca="false">K5+J6</f>
        <v>-59200</v>
      </c>
      <c r="L6" s="8" t="n">
        <f aca="false">B6*('Steady state'!B5-'Steady state'!B6-'Steady state'!B7)-Inputs!B10-Inputs!B22</f>
        <v>0</v>
      </c>
      <c r="M6" s="8" t="n">
        <f aca="false">C6*('Steady state'!C5-'Steady state'!C6-'Steady state'!C7)-Inputs!C10-Inputs!C22</f>
        <v>0</v>
      </c>
      <c r="N6" s="8" t="n">
        <f aca="false">MAX(0,-L6-Inputs!B23)</f>
        <v>-0</v>
      </c>
      <c r="O6" s="8" t="n">
        <f aca="false">MAX(0,-M6-Inputs!C23)</f>
        <v>-0</v>
      </c>
    </row>
    <row r="7" customFormat="false" ht="33.75" hidden="false" customHeight="true" outlineLevel="0" collapsed="false">
      <c r="A7" s="2" t="n">
        <v>2</v>
      </c>
      <c r="B7" s="9" t="n">
        <v>0.25</v>
      </c>
      <c r="C7" s="9" t="n">
        <v>0.25</v>
      </c>
      <c r="D7" s="8" t="n">
        <f aca="false">IF(A7&gt;=Inputs!B21,MIN(Inputs!B13,MAX(0,L7))*Inputs!B14,0)+Inputs!B20*B7</f>
        <v>0</v>
      </c>
      <c r="E7" s="8" t="n">
        <f aca="false">'Steady state'!B13+IF(A7&lt;=Inputs!B19,Inputs!B18,0)</f>
        <v>5200</v>
      </c>
      <c r="F7" s="8" t="n">
        <f aca="false">D7-E7</f>
        <v>-5200</v>
      </c>
      <c r="G7" s="8" t="n">
        <f aca="false">G6+F7</f>
        <v>-64400</v>
      </c>
      <c r="H7" s="8" t="n">
        <f aca="false">IF(A7&gt;=Inputs!C21,MIN(Inputs!C13,MAX(0,M7))*Inputs!C14,0)+Inputs!C20*C7</f>
        <v>0</v>
      </c>
      <c r="I7" s="8" t="n">
        <f aca="false">'Steady state'!C13+IF(A7&lt;=Inputs!C19,Inputs!C18,0)</f>
        <v>5200</v>
      </c>
      <c r="J7" s="8" t="n">
        <f aca="false">H7-I7</f>
        <v>-5200</v>
      </c>
      <c r="K7" s="8" t="n">
        <f aca="false">K6+J7</f>
        <v>-64400</v>
      </c>
      <c r="L7" s="8" t="n">
        <f aca="false">B7*('Steady state'!B5-'Steady state'!B6-'Steady state'!B7)-Inputs!B10-Inputs!B22</f>
        <v>90</v>
      </c>
      <c r="M7" s="8" t="n">
        <f aca="false">C7*('Steady state'!C5-'Steady state'!C6-'Steady state'!C7)-Inputs!C10-Inputs!C22</f>
        <v>55</v>
      </c>
      <c r="N7" s="8" t="n">
        <f aca="false">MAX(0,-L7-Inputs!B23)</f>
        <v>0</v>
      </c>
      <c r="O7" s="8" t="n">
        <f aca="false">MAX(0,-M7-Inputs!C23)</f>
        <v>0</v>
      </c>
    </row>
    <row r="8" customFormat="false" ht="33.75" hidden="false" customHeight="true" outlineLevel="0" collapsed="false">
      <c r="A8" s="2" t="n">
        <v>3</v>
      </c>
      <c r="B8" s="9" t="n">
        <v>0.5</v>
      </c>
      <c r="C8" s="9" t="n">
        <v>0.5</v>
      </c>
      <c r="D8" s="8" t="n">
        <f aca="false">IF(A8&gt;=Inputs!B21,MIN(Inputs!B13,MAX(0,L8))*Inputs!B14,0)+Inputs!B20*B8</f>
        <v>6750</v>
      </c>
      <c r="E8" s="8" t="n">
        <f aca="false">'Steady state'!B13+IF(A8&lt;=Inputs!B19,Inputs!B18,0)</f>
        <v>5200</v>
      </c>
      <c r="F8" s="8" t="n">
        <f aca="false">D8-E8</f>
        <v>1550</v>
      </c>
      <c r="G8" s="8" t="n">
        <f aca="false">G7+F8</f>
        <v>-62850</v>
      </c>
      <c r="H8" s="8" t="n">
        <f aca="false">IF(A8&gt;=Inputs!C21,MIN(Inputs!C13,MAX(0,M8))*Inputs!C14,0)+Inputs!C20*C8</f>
        <v>4950</v>
      </c>
      <c r="I8" s="8" t="n">
        <f aca="false">'Steady state'!C13+IF(A8&lt;=Inputs!C19,Inputs!C18,0)</f>
        <v>5200</v>
      </c>
      <c r="J8" s="8" t="n">
        <f aca="false">H8-I8</f>
        <v>-250</v>
      </c>
      <c r="K8" s="8" t="n">
        <f aca="false">K7+J8</f>
        <v>-64650</v>
      </c>
      <c r="L8" s="8" t="n">
        <f aca="false">B8*('Steady state'!B5-'Steady state'!B6-'Steady state'!B7)-Inputs!B10-Inputs!B22</f>
        <v>180</v>
      </c>
      <c r="M8" s="8" t="n">
        <f aca="false">C8*('Steady state'!C5-'Steady state'!C6-'Steady state'!C7)-Inputs!C10-Inputs!C22</f>
        <v>110</v>
      </c>
      <c r="N8" s="8" t="n">
        <f aca="false">MAX(0,-L8-Inputs!B23)</f>
        <v>0</v>
      </c>
      <c r="O8" s="8" t="n">
        <f aca="false">MAX(0,-M8-Inputs!C23)</f>
        <v>0</v>
      </c>
    </row>
    <row r="9" customFormat="false" ht="33.75" hidden="false" customHeight="true" outlineLevel="0" collapsed="false">
      <c r="A9" s="2" t="n">
        <v>4</v>
      </c>
      <c r="B9" s="9" t="n">
        <v>0.75</v>
      </c>
      <c r="C9" s="9" t="n">
        <v>0.75</v>
      </c>
      <c r="D9" s="8" t="n">
        <f aca="false">IF(A9&gt;=Inputs!B21,MIN(Inputs!B13,MAX(0,L9))*Inputs!B14,0)+Inputs!B20*B9</f>
        <v>6750</v>
      </c>
      <c r="E9" s="8" t="n">
        <f aca="false">'Steady state'!B13+IF(A9&lt;=Inputs!B19,Inputs!B18,0)</f>
        <v>4200</v>
      </c>
      <c r="F9" s="8" t="n">
        <f aca="false">D9-E9</f>
        <v>2550</v>
      </c>
      <c r="G9" s="8" t="n">
        <f aca="false">G8+F9</f>
        <v>-60300</v>
      </c>
      <c r="H9" s="8" t="n">
        <f aca="false">IF(A9&gt;=Inputs!C21,MIN(Inputs!C13,MAX(0,M9))*Inputs!C14,0)+Inputs!C20*C9</f>
        <v>6750</v>
      </c>
      <c r="I9" s="8" t="n">
        <f aca="false">'Steady state'!C13+IF(A9&lt;=Inputs!C19,Inputs!C18,0)</f>
        <v>4200</v>
      </c>
      <c r="J9" s="8" t="n">
        <f aca="false">H9-I9</f>
        <v>2550</v>
      </c>
      <c r="K9" s="8" t="n">
        <f aca="false">K8+J9</f>
        <v>-62100</v>
      </c>
      <c r="L9" s="8" t="n">
        <f aca="false">B9*('Steady state'!B5-'Steady state'!B6-'Steady state'!B7)-Inputs!B10-Inputs!B22</f>
        <v>270</v>
      </c>
      <c r="M9" s="8" t="n">
        <f aca="false">C9*('Steady state'!C5-'Steady state'!C6-'Steady state'!C7)-Inputs!C10-Inputs!C22</f>
        <v>165</v>
      </c>
      <c r="N9" s="8" t="n">
        <f aca="false">MAX(0,-L9-Inputs!B23)</f>
        <v>0</v>
      </c>
      <c r="O9" s="8" t="n">
        <f aca="false">MAX(0,-M9-Inputs!C23)</f>
        <v>0</v>
      </c>
    </row>
    <row r="10" customFormat="false" ht="33.75" hidden="false" customHeight="true" outlineLevel="0" collapsed="false">
      <c r="A10" s="2" t="n">
        <v>5</v>
      </c>
      <c r="B10" s="9" t="n">
        <v>1</v>
      </c>
      <c r="C10" s="9" t="n">
        <v>1</v>
      </c>
      <c r="D10" s="8" t="n">
        <f aca="false">IF(A10&gt;=Inputs!B21,MIN(Inputs!B13,MAX(0,L10))*Inputs!B14,0)+Inputs!B20*B10</f>
        <v>6750</v>
      </c>
      <c r="E10" s="8" t="n">
        <f aca="false">'Steady state'!B13+IF(A10&lt;=Inputs!B19,Inputs!B18,0)</f>
        <v>4200</v>
      </c>
      <c r="F10" s="8" t="n">
        <f aca="false">D10-E10</f>
        <v>2550</v>
      </c>
      <c r="G10" s="8" t="n">
        <f aca="false">G9+F10</f>
        <v>-57750</v>
      </c>
      <c r="H10" s="8" t="n">
        <f aca="false">IF(A10&gt;=Inputs!C21,MIN(Inputs!C13,MAX(0,M10))*Inputs!C14,0)+Inputs!C20*C10</f>
        <v>6750</v>
      </c>
      <c r="I10" s="8" t="n">
        <f aca="false">'Steady state'!C13+IF(A10&lt;=Inputs!C19,Inputs!C18,0)</f>
        <v>4200</v>
      </c>
      <c r="J10" s="8" t="n">
        <f aca="false">H10-I10</f>
        <v>2550</v>
      </c>
      <c r="K10" s="8" t="n">
        <f aca="false">K9+J10</f>
        <v>-59550</v>
      </c>
      <c r="L10" s="8" t="n">
        <f aca="false">B10*('Steady state'!B5-'Steady state'!B6-'Steady state'!B7)-Inputs!B10-Inputs!B22</f>
        <v>360</v>
      </c>
      <c r="M10" s="8" t="n">
        <f aca="false">C10*('Steady state'!C5-'Steady state'!C6-'Steady state'!C7)-Inputs!C10-Inputs!C22</f>
        <v>220</v>
      </c>
      <c r="N10" s="8" t="n">
        <f aca="false">MAX(0,-L10-Inputs!B23)</f>
        <v>0</v>
      </c>
      <c r="O10" s="8" t="n">
        <f aca="false">MAX(0,-M10-Inputs!C23)</f>
        <v>0</v>
      </c>
    </row>
    <row r="11" customFormat="false" ht="33.75" hidden="false" customHeight="true" outlineLevel="0" collapsed="false">
      <c r="A11" s="2" t="n">
        <v>6</v>
      </c>
      <c r="B11" s="9" t="n">
        <v>1</v>
      </c>
      <c r="C11" s="9" t="n">
        <v>1</v>
      </c>
      <c r="D11" s="8" t="n">
        <f aca="false">IF(A11&gt;=Inputs!B21,MIN(Inputs!B13,MAX(0,L11))*Inputs!B14,0)+Inputs!B20*B11</f>
        <v>6750</v>
      </c>
      <c r="E11" s="8" t="n">
        <f aca="false">'Steady state'!B13+IF(A11&lt;=Inputs!B19,Inputs!B18,0)</f>
        <v>4200</v>
      </c>
      <c r="F11" s="8" t="n">
        <f aca="false">D11-E11</f>
        <v>2550</v>
      </c>
      <c r="G11" s="8" t="n">
        <f aca="false">G10+F11</f>
        <v>-55200</v>
      </c>
      <c r="H11" s="8" t="n">
        <f aca="false">IF(A11&gt;=Inputs!C21,MIN(Inputs!C13,MAX(0,M11))*Inputs!C14,0)+Inputs!C20*C11</f>
        <v>6750</v>
      </c>
      <c r="I11" s="8" t="n">
        <f aca="false">'Steady state'!C13+IF(A11&lt;=Inputs!C19,Inputs!C18,0)</f>
        <v>4200</v>
      </c>
      <c r="J11" s="8" t="n">
        <f aca="false">H11-I11</f>
        <v>2550</v>
      </c>
      <c r="K11" s="8" t="n">
        <f aca="false">K10+J11</f>
        <v>-57000</v>
      </c>
      <c r="L11" s="8" t="n">
        <f aca="false">B11*('Steady state'!B5-'Steady state'!B6-'Steady state'!B7)-Inputs!B10-Inputs!B22</f>
        <v>360</v>
      </c>
      <c r="M11" s="8" t="n">
        <f aca="false">C11*('Steady state'!C5-'Steady state'!C6-'Steady state'!C7)-Inputs!C10-Inputs!C22</f>
        <v>220</v>
      </c>
      <c r="N11" s="8" t="n">
        <f aca="false">MAX(0,-L11-Inputs!B23)</f>
        <v>0</v>
      </c>
      <c r="O11" s="8" t="n">
        <f aca="false">MAX(0,-M11-Inputs!C23)</f>
        <v>0</v>
      </c>
    </row>
    <row r="12" customFormat="false" ht="33.75" hidden="false" customHeight="true" outlineLevel="0" collapsed="false">
      <c r="A12" s="2" t="n">
        <v>7</v>
      </c>
      <c r="B12" s="9" t="n">
        <v>1</v>
      </c>
      <c r="C12" s="9" t="n">
        <v>1</v>
      </c>
      <c r="D12" s="8" t="n">
        <f aca="false">IF(A12&gt;=Inputs!B21,MIN(Inputs!B13,MAX(0,L12))*Inputs!B14,0)+Inputs!B20*B12</f>
        <v>6750</v>
      </c>
      <c r="E12" s="8" t="n">
        <f aca="false">'Steady state'!B13+IF(A12&lt;=Inputs!B19,Inputs!B18,0)</f>
        <v>4200</v>
      </c>
      <c r="F12" s="8" t="n">
        <f aca="false">D12-E12</f>
        <v>2550</v>
      </c>
      <c r="G12" s="8" t="n">
        <f aca="false">G11+F12</f>
        <v>-52650</v>
      </c>
      <c r="H12" s="8" t="n">
        <f aca="false">IF(A12&gt;=Inputs!C21,MIN(Inputs!C13,MAX(0,M12))*Inputs!C14,0)+Inputs!C20*C12</f>
        <v>6750</v>
      </c>
      <c r="I12" s="8" t="n">
        <f aca="false">'Steady state'!C13+IF(A12&lt;=Inputs!C19,Inputs!C18,0)</f>
        <v>4200</v>
      </c>
      <c r="J12" s="8" t="n">
        <f aca="false">H12-I12</f>
        <v>2550</v>
      </c>
      <c r="K12" s="8" t="n">
        <f aca="false">K11+J12</f>
        <v>-54450</v>
      </c>
      <c r="L12" s="8" t="n">
        <f aca="false">B12*('Steady state'!B5-'Steady state'!B6-'Steady state'!B7)-Inputs!B10-Inputs!B22</f>
        <v>360</v>
      </c>
      <c r="M12" s="8" t="n">
        <f aca="false">C12*('Steady state'!C5-'Steady state'!C6-'Steady state'!C7)-Inputs!C10-Inputs!C22</f>
        <v>220</v>
      </c>
      <c r="N12" s="8" t="n">
        <f aca="false">MAX(0,-L12-Inputs!B23)</f>
        <v>0</v>
      </c>
      <c r="O12" s="8" t="n">
        <f aca="false">MAX(0,-M12-Inputs!C23)</f>
        <v>0</v>
      </c>
    </row>
    <row r="13" customFormat="false" ht="33.75" hidden="false" customHeight="true" outlineLevel="0" collapsed="false">
      <c r="A13" s="2" t="n">
        <v>8</v>
      </c>
      <c r="B13" s="9" t="n">
        <v>1</v>
      </c>
      <c r="C13" s="9" t="n">
        <v>1</v>
      </c>
      <c r="D13" s="8" t="n">
        <f aca="false">IF(A13&gt;=Inputs!B21,MIN(Inputs!B13,MAX(0,L13))*Inputs!B14,0)+Inputs!B20*B13</f>
        <v>6750</v>
      </c>
      <c r="E13" s="8" t="n">
        <f aca="false">'Steady state'!B13+IF(A13&lt;=Inputs!B19,Inputs!B18,0)</f>
        <v>4200</v>
      </c>
      <c r="F13" s="8" t="n">
        <f aca="false">D13-E13</f>
        <v>2550</v>
      </c>
      <c r="G13" s="8" t="n">
        <f aca="false">G12+F13</f>
        <v>-50100</v>
      </c>
      <c r="H13" s="8" t="n">
        <f aca="false">IF(A13&gt;=Inputs!C21,MIN(Inputs!C13,MAX(0,M13))*Inputs!C14,0)+Inputs!C20*C13</f>
        <v>6750</v>
      </c>
      <c r="I13" s="8" t="n">
        <f aca="false">'Steady state'!C13+IF(A13&lt;=Inputs!C19,Inputs!C18,0)</f>
        <v>4200</v>
      </c>
      <c r="J13" s="8" t="n">
        <f aca="false">H13-I13</f>
        <v>2550</v>
      </c>
      <c r="K13" s="8" t="n">
        <f aca="false">K12+J13</f>
        <v>-51900</v>
      </c>
      <c r="L13" s="8" t="n">
        <f aca="false">B13*('Steady state'!B5-'Steady state'!B6-'Steady state'!B7)-Inputs!B10-Inputs!B22</f>
        <v>360</v>
      </c>
      <c r="M13" s="8" t="n">
        <f aca="false">C13*('Steady state'!C5-'Steady state'!C6-'Steady state'!C7)-Inputs!C10-Inputs!C22</f>
        <v>220</v>
      </c>
      <c r="N13" s="8" t="n">
        <f aca="false">MAX(0,-L13-Inputs!B23)</f>
        <v>0</v>
      </c>
      <c r="O13" s="8" t="n">
        <f aca="false">MAX(0,-M13-Inputs!C23)</f>
        <v>0</v>
      </c>
    </row>
    <row r="14" customFormat="false" ht="33.75" hidden="false" customHeight="true" outlineLevel="0" collapsed="false">
      <c r="A14" s="2" t="n">
        <v>9</v>
      </c>
      <c r="B14" s="9" t="n">
        <v>1</v>
      </c>
      <c r="C14" s="9" t="n">
        <v>1</v>
      </c>
      <c r="D14" s="8" t="n">
        <f aca="false">IF(A14&gt;=Inputs!B21,MIN(Inputs!B13,MAX(0,L14))*Inputs!B14,0)+Inputs!B20*B14</f>
        <v>6750</v>
      </c>
      <c r="E14" s="8" t="n">
        <f aca="false">'Steady state'!B13+IF(A14&lt;=Inputs!B19,Inputs!B18,0)</f>
        <v>4200</v>
      </c>
      <c r="F14" s="8" t="n">
        <f aca="false">D14-E14</f>
        <v>2550</v>
      </c>
      <c r="G14" s="8" t="n">
        <f aca="false">G13+F14</f>
        <v>-47550</v>
      </c>
      <c r="H14" s="8" t="n">
        <f aca="false">IF(A14&gt;=Inputs!C21,MIN(Inputs!C13,MAX(0,M14))*Inputs!C14,0)+Inputs!C20*C14</f>
        <v>6750</v>
      </c>
      <c r="I14" s="8" t="n">
        <f aca="false">'Steady state'!C13+IF(A14&lt;=Inputs!C19,Inputs!C18,0)</f>
        <v>4200</v>
      </c>
      <c r="J14" s="8" t="n">
        <f aca="false">H14-I14</f>
        <v>2550</v>
      </c>
      <c r="K14" s="8" t="n">
        <f aca="false">K13+J14</f>
        <v>-49350</v>
      </c>
      <c r="L14" s="8" t="n">
        <f aca="false">B14*('Steady state'!B5-'Steady state'!B6-'Steady state'!B7)-Inputs!B10-Inputs!B22</f>
        <v>360</v>
      </c>
      <c r="M14" s="8" t="n">
        <f aca="false">C14*('Steady state'!C5-'Steady state'!C6-'Steady state'!C7)-Inputs!C10-Inputs!C22</f>
        <v>220</v>
      </c>
      <c r="N14" s="8" t="n">
        <f aca="false">MAX(0,-L14-Inputs!B23)</f>
        <v>0</v>
      </c>
      <c r="O14" s="8" t="n">
        <f aca="false">MAX(0,-M14-Inputs!C23)</f>
        <v>0</v>
      </c>
    </row>
    <row r="15" customFormat="false" ht="33.75" hidden="false" customHeight="true" outlineLevel="0" collapsed="false">
      <c r="A15" s="2" t="n">
        <v>10</v>
      </c>
      <c r="B15" s="9" t="n">
        <v>1</v>
      </c>
      <c r="C15" s="9" t="n">
        <v>1</v>
      </c>
      <c r="D15" s="8" t="n">
        <f aca="false">IF(A15&gt;=Inputs!B21,MIN(Inputs!B13,MAX(0,L15))*Inputs!B14,0)+Inputs!B20*B15</f>
        <v>6750</v>
      </c>
      <c r="E15" s="8" t="n">
        <f aca="false">'Steady state'!B13+IF(A15&lt;=Inputs!B19,Inputs!B18,0)</f>
        <v>4200</v>
      </c>
      <c r="F15" s="8" t="n">
        <f aca="false">D15-E15</f>
        <v>2550</v>
      </c>
      <c r="G15" s="8" t="n">
        <f aca="false">G14+F15</f>
        <v>-45000</v>
      </c>
      <c r="H15" s="8" t="n">
        <f aca="false">IF(A15&gt;=Inputs!C21,MIN(Inputs!C13,MAX(0,M15))*Inputs!C14,0)+Inputs!C20*C15</f>
        <v>6750</v>
      </c>
      <c r="I15" s="8" t="n">
        <f aca="false">'Steady state'!C13+IF(A15&lt;=Inputs!C19,Inputs!C18,0)</f>
        <v>4200</v>
      </c>
      <c r="J15" s="8" t="n">
        <f aca="false">H15-I15</f>
        <v>2550</v>
      </c>
      <c r="K15" s="8" t="n">
        <f aca="false">K14+J15</f>
        <v>-46800</v>
      </c>
      <c r="L15" s="8" t="n">
        <f aca="false">B15*('Steady state'!B5-'Steady state'!B6-'Steady state'!B7)-Inputs!B10-Inputs!B22</f>
        <v>360</v>
      </c>
      <c r="M15" s="8" t="n">
        <f aca="false">C15*('Steady state'!C5-'Steady state'!C6-'Steady state'!C7)-Inputs!C10-Inputs!C22</f>
        <v>220</v>
      </c>
      <c r="N15" s="8" t="n">
        <f aca="false">MAX(0,-L15-Inputs!B23)</f>
        <v>0</v>
      </c>
      <c r="O15" s="8" t="n">
        <f aca="false">MAX(0,-M15-Inputs!C23)</f>
        <v>0</v>
      </c>
    </row>
    <row r="16" customFormat="false" ht="33.75" hidden="false" customHeight="true" outlineLevel="0" collapsed="false">
      <c r="A16" s="2" t="n">
        <v>11</v>
      </c>
      <c r="B16" s="9" t="n">
        <v>1</v>
      </c>
      <c r="C16" s="9" t="n">
        <v>1</v>
      </c>
      <c r="D16" s="8" t="n">
        <f aca="false">IF(A16&gt;=Inputs!B21,MIN(Inputs!B13,MAX(0,L16))*Inputs!B14,0)+Inputs!B20*B16</f>
        <v>6750</v>
      </c>
      <c r="E16" s="8" t="n">
        <f aca="false">'Steady state'!B13+IF(A16&lt;=Inputs!B19,Inputs!B18,0)</f>
        <v>4200</v>
      </c>
      <c r="F16" s="8" t="n">
        <f aca="false">D16-E16</f>
        <v>2550</v>
      </c>
      <c r="G16" s="8" t="n">
        <f aca="false">G15+F16</f>
        <v>-42450</v>
      </c>
      <c r="H16" s="8" t="n">
        <f aca="false">IF(A16&gt;=Inputs!C21,MIN(Inputs!C13,MAX(0,M16))*Inputs!C14,0)+Inputs!C20*C16</f>
        <v>6750</v>
      </c>
      <c r="I16" s="8" t="n">
        <f aca="false">'Steady state'!C13+IF(A16&lt;=Inputs!C19,Inputs!C18,0)</f>
        <v>4200</v>
      </c>
      <c r="J16" s="8" t="n">
        <f aca="false">H16-I16</f>
        <v>2550</v>
      </c>
      <c r="K16" s="8" t="n">
        <f aca="false">K15+J16</f>
        <v>-44250</v>
      </c>
      <c r="L16" s="8" t="n">
        <f aca="false">B16*('Steady state'!B5-'Steady state'!B6-'Steady state'!B7)-Inputs!B10-Inputs!B22</f>
        <v>360</v>
      </c>
      <c r="M16" s="8" t="n">
        <f aca="false">C16*('Steady state'!C5-'Steady state'!C6-'Steady state'!C7)-Inputs!C10-Inputs!C22</f>
        <v>220</v>
      </c>
      <c r="N16" s="8" t="n">
        <f aca="false">MAX(0,-L16-Inputs!B23)</f>
        <v>0</v>
      </c>
      <c r="O16" s="8" t="n">
        <f aca="false">MAX(0,-M16-Inputs!C23)</f>
        <v>0</v>
      </c>
    </row>
    <row r="17" customFormat="false" ht="33.75" hidden="false" customHeight="true" outlineLevel="0" collapsed="false">
      <c r="A17" s="2" t="n">
        <v>12</v>
      </c>
      <c r="B17" s="9" t="n">
        <v>1</v>
      </c>
      <c r="C17" s="9" t="n">
        <v>1</v>
      </c>
      <c r="D17" s="8" t="n">
        <f aca="false">IF(A17&gt;=Inputs!B21,MIN(Inputs!B13,MAX(0,L17))*Inputs!B14,0)+Inputs!B20*B17</f>
        <v>6750</v>
      </c>
      <c r="E17" s="8" t="n">
        <f aca="false">'Steady state'!B13+IF(A17&lt;=Inputs!B19,Inputs!B18,0)</f>
        <v>4200</v>
      </c>
      <c r="F17" s="8" t="n">
        <f aca="false">D17-E17</f>
        <v>2550</v>
      </c>
      <c r="G17" s="8" t="n">
        <f aca="false">G16+F17</f>
        <v>-39900</v>
      </c>
      <c r="H17" s="8" t="n">
        <f aca="false">IF(A17&gt;=Inputs!C21,MIN(Inputs!C13,MAX(0,M17))*Inputs!C14,0)+Inputs!C20*C17</f>
        <v>6750</v>
      </c>
      <c r="I17" s="8" t="n">
        <f aca="false">'Steady state'!C13+IF(A17&lt;=Inputs!C19,Inputs!C18,0)</f>
        <v>4200</v>
      </c>
      <c r="J17" s="8" t="n">
        <f aca="false">H17-I17</f>
        <v>2550</v>
      </c>
      <c r="K17" s="8" t="n">
        <f aca="false">K16+J17</f>
        <v>-41700</v>
      </c>
      <c r="L17" s="8" t="n">
        <f aca="false">B17*('Steady state'!B5-'Steady state'!B6-'Steady state'!B7)-Inputs!B10-Inputs!B22</f>
        <v>360</v>
      </c>
      <c r="M17" s="8" t="n">
        <f aca="false">C17*('Steady state'!C5-'Steady state'!C6-'Steady state'!C7)-Inputs!C10-Inputs!C22</f>
        <v>220</v>
      </c>
      <c r="N17" s="8" t="n">
        <f aca="false">MAX(0,-L17-Inputs!B23)</f>
        <v>0</v>
      </c>
      <c r="O17" s="8" t="n">
        <f aca="false">MAX(0,-M17-Inputs!C23)</f>
        <v>0</v>
      </c>
    </row>
    <row r="18" customFormat="false" ht="33.7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customFormat="false" ht="33.7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customFormat="false" ht="60" hidden="false" customHeight="true" outlineLevel="0" collapsed="false">
      <c r="A20" s="2" t="s">
        <v>104</v>
      </c>
      <c r="B20" s="8" t="str">
        <f aca="false">IF(MAX(N6:O17)&gt;0,"HOLD: add funded cover or change scope/timing","No uncovered hours in this simplified model")</f>
        <v>No uncovered hours in this simplified model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2">
    <mergeCell ref="A1:O1"/>
    <mergeCell ref="A2:O2"/>
  </mergeCells>
  <dataValidations count="1">
    <dataValidation allowBlank="false" error="Enter a value from 0 to 1." errorStyle="stop" errorTitle="Check the input range" operator="between" showDropDown="false" showErrorMessage="true" showInputMessage="false" sqref="B6:C17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5" min="2" style="0" width="24"/>
  </cols>
  <sheetData>
    <row r="1" customFormat="false" ht="42" hidden="false" customHeight="true" outlineLevel="0" collapsed="false">
      <c r="A1" s="3" t="s">
        <v>105</v>
      </c>
      <c r="B1" s="3"/>
      <c r="C1" s="3"/>
      <c r="D1" s="3"/>
      <c r="E1" s="3"/>
    </row>
    <row r="2" customFormat="false" ht="37.5" hidden="false" customHeight="true" outlineLevel="0" collapsed="false">
      <c r="A2" s="4" t="s">
        <v>106</v>
      </c>
      <c r="B2" s="4"/>
      <c r="C2" s="4"/>
      <c r="D2" s="4"/>
      <c r="E2" s="4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45" hidden="false" customHeight="true" outlineLevel="0" collapsed="false">
      <c r="A4" s="5" t="s">
        <v>25</v>
      </c>
      <c r="B4" s="5" t="s">
        <v>107</v>
      </c>
      <c r="C4" s="5" t="s">
        <v>108</v>
      </c>
      <c r="D4" s="5" t="s">
        <v>73</v>
      </c>
      <c r="E4" s="5" t="s">
        <v>75</v>
      </c>
    </row>
    <row r="5" customFormat="false" ht="33.75" hidden="false" customHeight="true" outlineLevel="0" collapsed="false">
      <c r="A5" s="10" t="n">
        <v>0</v>
      </c>
      <c r="B5" s="8" t="n">
        <f aca="false">Inputs!B5*((1-A5)*Inputs!B8+A5*Inputs!B9)/60+Inputs!B10</f>
        <v>100</v>
      </c>
      <c r="C5" s="8" t="n">
        <f aca="false">'Steady state'!B5-B5-Inputs!B22</f>
        <v>500</v>
      </c>
      <c r="D5" s="8" t="n">
        <f aca="false">MIN(Inputs!B13,MAX(0,C5))*Inputs!B14+MAX(0,C5-MIN(Inputs!B13,MAX(0,C5)))*Inputs!B11*Inputs!B12-MAX(0,-C5-Inputs!B23)*Inputs!B11</f>
        <v>22500</v>
      </c>
      <c r="E5" s="8" t="n">
        <f aca="false">D5+Inputs!B20-'Steady state'!B13</f>
        <v>18300</v>
      </c>
    </row>
    <row r="6" customFormat="false" ht="33.75" hidden="false" customHeight="true" outlineLevel="0" collapsed="false">
      <c r="A6" s="10" t="n">
        <v>0.1</v>
      </c>
      <c r="B6" s="8" t="n">
        <f aca="false">Inputs!B5*((1-A6)*Inputs!B8+A6*Inputs!B9)/60+Inputs!B10</f>
        <v>170</v>
      </c>
      <c r="C6" s="8" t="n">
        <f aca="false">'Steady state'!B5-B6-Inputs!B22</f>
        <v>430</v>
      </c>
      <c r="D6" s="8" t="n">
        <f aca="false">MIN(Inputs!B13,MAX(0,C6))*Inputs!B14+MAX(0,C6-MIN(Inputs!B13,MAX(0,C6)))*Inputs!B11*Inputs!B12-MAX(0,-C6-Inputs!B23)*Inputs!B11</f>
        <v>19350</v>
      </c>
      <c r="E6" s="8" t="n">
        <f aca="false">D6+Inputs!B20-'Steady state'!B13</f>
        <v>15150</v>
      </c>
    </row>
    <row r="7" customFormat="false" ht="33.75" hidden="false" customHeight="true" outlineLevel="0" collapsed="false">
      <c r="A7" s="10" t="n">
        <v>0.2</v>
      </c>
      <c r="B7" s="8" t="n">
        <f aca="false">Inputs!B5*((1-A7)*Inputs!B8+A7*Inputs!B9)/60+Inputs!B10</f>
        <v>240</v>
      </c>
      <c r="C7" s="8" t="n">
        <f aca="false">'Steady state'!B5-B7-Inputs!B22</f>
        <v>360</v>
      </c>
      <c r="D7" s="8" t="n">
        <f aca="false">MIN(Inputs!B13,MAX(0,C7))*Inputs!B14+MAX(0,C7-MIN(Inputs!B13,MAX(0,C7)))*Inputs!B11*Inputs!B12-MAX(0,-C7-Inputs!B23)*Inputs!B11</f>
        <v>16200</v>
      </c>
      <c r="E7" s="8" t="n">
        <f aca="false">D7+Inputs!B20-'Steady state'!B13</f>
        <v>12000</v>
      </c>
    </row>
    <row r="8" customFormat="false" ht="33.75" hidden="false" customHeight="true" outlineLevel="0" collapsed="false">
      <c r="A8" s="10" t="n">
        <v>0.3</v>
      </c>
      <c r="B8" s="8" t="n">
        <f aca="false">Inputs!B5*((1-A8)*Inputs!B8+A8*Inputs!B9)/60+Inputs!B10</f>
        <v>310</v>
      </c>
      <c r="C8" s="8" t="n">
        <f aca="false">'Steady state'!B5-B8-Inputs!B22</f>
        <v>290</v>
      </c>
      <c r="D8" s="8" t="n">
        <f aca="false">MIN(Inputs!B13,MAX(0,C8))*Inputs!B14+MAX(0,C8-MIN(Inputs!B13,MAX(0,C8)))*Inputs!B11*Inputs!B12-MAX(0,-C8-Inputs!B23)*Inputs!B11</f>
        <v>13050</v>
      </c>
      <c r="E8" s="8" t="n">
        <f aca="false">D8+Inputs!B20-'Steady state'!B13</f>
        <v>8850</v>
      </c>
    </row>
    <row r="9" customFormat="false" ht="33.75" hidden="false" customHeight="true" outlineLevel="0" collapsed="false">
      <c r="A9" s="10" t="n">
        <v>0.4</v>
      </c>
      <c r="B9" s="8" t="n">
        <f aca="false">Inputs!B5*((1-A9)*Inputs!B8+A9*Inputs!B9)/60+Inputs!B10</f>
        <v>380</v>
      </c>
      <c r="C9" s="8" t="n">
        <f aca="false">'Steady state'!B5-B9-Inputs!B22</f>
        <v>220</v>
      </c>
      <c r="D9" s="8" t="n">
        <f aca="false">MIN(Inputs!B13,MAX(0,C9))*Inputs!B14+MAX(0,C9-MIN(Inputs!B13,MAX(0,C9)))*Inputs!B11*Inputs!B12-MAX(0,-C9-Inputs!B23)*Inputs!B11</f>
        <v>9900</v>
      </c>
      <c r="E9" s="8" t="n">
        <f aca="false">D9+Inputs!B20-'Steady state'!B13</f>
        <v>5700</v>
      </c>
    </row>
    <row r="10" customFormat="false" ht="33.75" hidden="false" customHeight="true" outlineLevel="0" collapsed="false">
      <c r="A10" s="10" t="n">
        <v>0.6</v>
      </c>
      <c r="B10" s="8" t="n">
        <f aca="false">Inputs!B5*((1-A10)*Inputs!B8+A10*Inputs!B9)/60+Inputs!B10</f>
        <v>520</v>
      </c>
      <c r="C10" s="8" t="n">
        <f aca="false">'Steady state'!B5-B10-Inputs!B22</f>
        <v>80</v>
      </c>
      <c r="D10" s="8" t="n">
        <f aca="false">MIN(Inputs!B13,MAX(0,C10))*Inputs!B14+MAX(0,C10-MIN(Inputs!B13,MAX(0,C10)))*Inputs!B11*Inputs!B12-MAX(0,-C10-Inputs!B23)*Inputs!B11</f>
        <v>3600</v>
      </c>
      <c r="E10" s="8" t="n">
        <f aca="false">D10+Inputs!B20-'Steady state'!B13</f>
        <v>-600</v>
      </c>
    </row>
    <row r="11" customFormat="false" ht="33.75" hidden="false" customHeight="true" outlineLevel="0" collapsed="false">
      <c r="A11" s="10" t="n">
        <v>0.8</v>
      </c>
      <c r="B11" s="8" t="n">
        <f aca="false">Inputs!B5*((1-A11)*Inputs!B8+A11*Inputs!B9)/60+Inputs!B10</f>
        <v>660</v>
      </c>
      <c r="C11" s="8" t="n">
        <f aca="false">'Steady state'!B5-B11-Inputs!B22</f>
        <v>-60</v>
      </c>
      <c r="D11" s="8" t="n">
        <f aca="false">MIN(Inputs!B13,MAX(0,C11))*Inputs!B14+MAX(0,C11-MIN(Inputs!B13,MAX(0,C11)))*Inputs!B11*Inputs!B12-MAX(0,-C11-Inputs!B23)*Inputs!B11</f>
        <v>-2700</v>
      </c>
      <c r="E11" s="8" t="n">
        <f aca="false">D11+Inputs!B20-'Steady state'!B13</f>
        <v>-6900</v>
      </c>
    </row>
    <row r="12" customFormat="false" ht="33.75" hidden="false" customHeight="true" outlineLevel="0" collapsed="false">
      <c r="A12" s="10" t="n">
        <v>1</v>
      </c>
      <c r="B12" s="8" t="n">
        <f aca="false">Inputs!B5*((1-A12)*Inputs!B8+A12*Inputs!B9)/60+Inputs!B10</f>
        <v>800</v>
      </c>
      <c r="C12" s="8" t="n">
        <f aca="false">'Steady state'!B5-B12-Inputs!B22</f>
        <v>-200</v>
      </c>
      <c r="D12" s="8" t="n">
        <f aca="false">MIN(Inputs!B13,MAX(0,C12))*Inputs!B14+MAX(0,C12-MIN(Inputs!B13,MAX(0,C12)))*Inputs!B11*Inputs!B12-MAX(0,-C12-Inputs!B23)*Inputs!B11</f>
        <v>-9000</v>
      </c>
      <c r="E12" s="8" t="n">
        <f aca="false">D12+Inputs!B20-'Steady state'!B13</f>
        <v>-13200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5"/>
    <col collapsed="false" customWidth="true" hidden="false" outlineLevel="0" max="6" min="2" style="0" width="28"/>
  </cols>
  <sheetData>
    <row r="1" customFormat="false" ht="42" hidden="false" customHeight="true" outlineLevel="0" collapsed="false">
      <c r="A1" s="3" t="s">
        <v>109</v>
      </c>
      <c r="B1" s="3"/>
      <c r="C1" s="3"/>
      <c r="D1" s="3"/>
      <c r="E1" s="3"/>
      <c r="F1" s="3"/>
    </row>
    <row r="2" customFormat="false" ht="45" hidden="false" customHeight="true" outlineLevel="0" collapsed="false">
      <c r="A2" s="5" t="s">
        <v>110</v>
      </c>
      <c r="B2" s="5" t="s">
        <v>111</v>
      </c>
      <c r="C2" s="5" t="s">
        <v>112</v>
      </c>
      <c r="D2" s="5" t="s">
        <v>113</v>
      </c>
      <c r="E2" s="5" t="s">
        <v>114</v>
      </c>
      <c r="F2" s="5" t="s">
        <v>115</v>
      </c>
    </row>
    <row r="3" customFormat="false" ht="15" hidden="false" customHeight="false" outlineLevel="0" collapsed="false">
      <c r="A3" s="2" t="s">
        <v>21</v>
      </c>
      <c r="B3" s="2" t="s">
        <v>116</v>
      </c>
      <c r="C3" s="2" t="s">
        <v>117</v>
      </c>
      <c r="D3" s="2" t="s">
        <v>118</v>
      </c>
      <c r="E3" s="2" t="s">
        <v>119</v>
      </c>
      <c r="F3" s="2"/>
    </row>
    <row r="4" customFormat="false" ht="15" hidden="false" customHeight="false" outlineLevel="0" collapsed="false">
      <c r="A4" s="2" t="s">
        <v>23</v>
      </c>
      <c r="B4" s="2" t="s">
        <v>116</v>
      </c>
      <c r="C4" s="2" t="s">
        <v>117</v>
      </c>
      <c r="D4" s="2" t="s">
        <v>118</v>
      </c>
      <c r="E4" s="2" t="s">
        <v>119</v>
      </c>
      <c r="F4" s="2"/>
    </row>
    <row r="5" customFormat="false" ht="33.75" hidden="false" customHeight="true" outlineLevel="0" collapsed="false">
      <c r="A5" s="2" t="s">
        <v>25</v>
      </c>
      <c r="B5" s="2" t="s">
        <v>116</v>
      </c>
      <c r="C5" s="2" t="s">
        <v>117</v>
      </c>
      <c r="D5" s="2" t="s">
        <v>118</v>
      </c>
      <c r="E5" s="2" t="s">
        <v>119</v>
      </c>
      <c r="F5" s="2"/>
    </row>
    <row r="6" customFormat="false" ht="33.75" hidden="false" customHeight="true" outlineLevel="0" collapsed="false">
      <c r="A6" s="2" t="s">
        <v>27</v>
      </c>
      <c r="B6" s="2" t="s">
        <v>116</v>
      </c>
      <c r="C6" s="2" t="s">
        <v>117</v>
      </c>
      <c r="D6" s="2" t="s">
        <v>118</v>
      </c>
      <c r="E6" s="2" t="s">
        <v>119</v>
      </c>
      <c r="F6" s="2"/>
    </row>
    <row r="7" customFormat="false" ht="33.75" hidden="false" customHeight="true" outlineLevel="0" collapsed="false">
      <c r="A7" s="2" t="s">
        <v>29</v>
      </c>
      <c r="B7" s="2" t="s">
        <v>116</v>
      </c>
      <c r="C7" s="2" t="s">
        <v>117</v>
      </c>
      <c r="D7" s="2" t="s">
        <v>118</v>
      </c>
      <c r="E7" s="2" t="s">
        <v>119</v>
      </c>
      <c r="F7" s="2"/>
    </row>
    <row r="8" customFormat="false" ht="33.75" hidden="false" customHeight="true" outlineLevel="0" collapsed="false">
      <c r="A8" s="2" t="s">
        <v>31</v>
      </c>
      <c r="B8" s="2" t="s">
        <v>116</v>
      </c>
      <c r="C8" s="2" t="s">
        <v>117</v>
      </c>
      <c r="D8" s="2" t="s">
        <v>118</v>
      </c>
      <c r="E8" s="2" t="s">
        <v>119</v>
      </c>
      <c r="F8" s="2"/>
    </row>
    <row r="9" customFormat="false" ht="33.75" hidden="false" customHeight="true" outlineLevel="0" collapsed="false">
      <c r="A9" s="2" t="s">
        <v>33</v>
      </c>
      <c r="B9" s="2" t="s">
        <v>116</v>
      </c>
      <c r="C9" s="2" t="s">
        <v>117</v>
      </c>
      <c r="D9" s="2" t="s">
        <v>118</v>
      </c>
      <c r="E9" s="2" t="s">
        <v>119</v>
      </c>
      <c r="F9" s="2"/>
    </row>
    <row r="10" customFormat="false" ht="33.75" hidden="false" customHeight="true" outlineLevel="0" collapsed="false">
      <c r="A10" s="2" t="s">
        <v>35</v>
      </c>
      <c r="B10" s="2" t="s">
        <v>116</v>
      </c>
      <c r="C10" s="2" t="s">
        <v>117</v>
      </c>
      <c r="D10" s="2" t="s">
        <v>118</v>
      </c>
      <c r="E10" s="2" t="s">
        <v>119</v>
      </c>
      <c r="F10" s="2"/>
    </row>
    <row r="11" customFormat="false" ht="33.75" hidden="false" customHeight="true" outlineLevel="0" collapsed="false">
      <c r="A11" s="2" t="s">
        <v>37</v>
      </c>
      <c r="B11" s="2" t="s">
        <v>116</v>
      </c>
      <c r="C11" s="2" t="s">
        <v>117</v>
      </c>
      <c r="D11" s="2" t="s">
        <v>118</v>
      </c>
      <c r="E11" s="2" t="s">
        <v>119</v>
      </c>
      <c r="F11" s="2"/>
    </row>
    <row r="12" customFormat="false" ht="33.75" hidden="false" customHeight="true" outlineLevel="0" collapsed="false">
      <c r="A12" s="2" t="s">
        <v>39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</row>
    <row r="13" customFormat="false" ht="33.75" hidden="false" customHeight="true" outlineLevel="0" collapsed="false">
      <c r="A13" s="2" t="s">
        <v>41</v>
      </c>
      <c r="B13" s="2" t="s">
        <v>116</v>
      </c>
      <c r="C13" s="2" t="s">
        <v>117</v>
      </c>
      <c r="D13" s="2" t="s">
        <v>118</v>
      </c>
      <c r="E13" s="2" t="s">
        <v>119</v>
      </c>
      <c r="F13" s="2"/>
    </row>
    <row r="14" customFormat="false" ht="33.75" hidden="false" customHeight="true" outlineLevel="0" collapsed="false">
      <c r="A14" s="2" t="s">
        <v>43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</row>
    <row r="15" customFormat="false" ht="33.75" hidden="false" customHeight="true" outlineLevel="0" collapsed="false">
      <c r="A15" s="2" t="s">
        <v>45</v>
      </c>
      <c r="B15" s="2" t="s">
        <v>116</v>
      </c>
      <c r="C15" s="2" t="s">
        <v>117</v>
      </c>
      <c r="D15" s="2" t="s">
        <v>118</v>
      </c>
      <c r="E15" s="2" t="s">
        <v>119</v>
      </c>
      <c r="F15" s="2"/>
    </row>
    <row r="16" customFormat="false" ht="33.75" hidden="false" customHeight="true" outlineLevel="0" collapsed="false">
      <c r="A16" s="2" t="s">
        <v>47</v>
      </c>
      <c r="B16" s="2" t="s">
        <v>116</v>
      </c>
      <c r="C16" s="2" t="s">
        <v>117</v>
      </c>
      <c r="D16" s="2" t="s">
        <v>118</v>
      </c>
      <c r="E16" s="2" t="s">
        <v>119</v>
      </c>
      <c r="F16" s="2"/>
    </row>
    <row r="17" customFormat="false" ht="33.75" hidden="false" customHeight="true" outlineLevel="0" collapsed="false">
      <c r="A17" s="2" t="s">
        <v>49</v>
      </c>
      <c r="B17" s="2" t="s">
        <v>116</v>
      </c>
      <c r="C17" s="2" t="s">
        <v>117</v>
      </c>
      <c r="D17" s="2" t="s">
        <v>118</v>
      </c>
      <c r="E17" s="2" t="s">
        <v>119</v>
      </c>
      <c r="F17" s="2"/>
    </row>
    <row r="18" customFormat="false" ht="33.75" hidden="false" customHeight="true" outlineLevel="0" collapsed="false">
      <c r="A18" s="2" t="s">
        <v>51</v>
      </c>
      <c r="B18" s="2" t="s">
        <v>116</v>
      </c>
      <c r="C18" s="2" t="s">
        <v>117</v>
      </c>
      <c r="D18" s="2" t="s">
        <v>118</v>
      </c>
      <c r="E18" s="2" t="s">
        <v>119</v>
      </c>
      <c r="F18" s="2"/>
    </row>
    <row r="19" customFormat="false" ht="33.75" hidden="false" customHeight="true" outlineLevel="0" collapsed="false">
      <c r="A19" s="2" t="s">
        <v>53</v>
      </c>
      <c r="B19" s="2" t="s">
        <v>116</v>
      </c>
      <c r="C19" s="2" t="s">
        <v>117</v>
      </c>
      <c r="D19" s="2" t="s">
        <v>118</v>
      </c>
      <c r="E19" s="2" t="s">
        <v>119</v>
      </c>
      <c r="F19" s="2"/>
    </row>
    <row r="20" customFormat="false" ht="33.75" hidden="false" customHeight="true" outlineLevel="0" collapsed="false">
      <c r="A20" s="2" t="s">
        <v>55</v>
      </c>
      <c r="B20" s="2" t="s">
        <v>116</v>
      </c>
      <c r="C20" s="2" t="s">
        <v>117</v>
      </c>
      <c r="D20" s="2" t="s">
        <v>118</v>
      </c>
      <c r="E20" s="2" t="s">
        <v>119</v>
      </c>
      <c r="F20" s="2"/>
    </row>
    <row r="21" customFormat="false" ht="33.75" hidden="false" customHeight="true" outlineLevel="0" collapsed="false">
      <c r="A21" s="2" t="s">
        <v>57</v>
      </c>
      <c r="B21" s="2" t="s">
        <v>116</v>
      </c>
      <c r="C21" s="2" t="s">
        <v>117</v>
      </c>
      <c r="D21" s="2" t="s">
        <v>118</v>
      </c>
      <c r="E21" s="2" t="s">
        <v>119</v>
      </c>
      <c r="F21" s="2"/>
    </row>
    <row r="22" customFormat="false" ht="33.75" hidden="false" customHeight="true" outlineLevel="0" collapsed="false">
      <c r="A22" s="2" t="s">
        <v>59</v>
      </c>
      <c r="B22" s="2" t="s">
        <v>116</v>
      </c>
      <c r="C22" s="2" t="s">
        <v>117</v>
      </c>
      <c r="D22" s="2" t="s">
        <v>118</v>
      </c>
      <c r="E22" s="2" t="s">
        <v>119</v>
      </c>
      <c r="F22" s="2"/>
    </row>
    <row r="23" customFormat="false" ht="33.75" hidden="false" customHeight="true" outlineLevel="0" collapsed="false">
      <c r="A23" s="2" t="s">
        <v>61</v>
      </c>
      <c r="B23" s="2" t="s">
        <v>116</v>
      </c>
      <c r="C23" s="2" t="s">
        <v>117</v>
      </c>
      <c r="D23" s="2" t="s">
        <v>118</v>
      </c>
      <c r="E23" s="2" t="s">
        <v>119</v>
      </c>
      <c r="F23" s="2"/>
    </row>
    <row r="24" customFormat="false" ht="33.75" hidden="false" customHeight="true" outlineLevel="0" collapsed="false">
      <c r="A24" s="2" t="s">
        <v>120</v>
      </c>
      <c r="B24" s="2" t="s">
        <v>121</v>
      </c>
      <c r="C24" s="2" t="s">
        <v>117</v>
      </c>
      <c r="D24" s="2" t="s">
        <v>122</v>
      </c>
      <c r="E24" s="2"/>
      <c r="F24" s="2"/>
    </row>
    <row r="25" customFormat="false" ht="33.75" hidden="false" customHeight="true" outlineLevel="0" collapsed="false">
      <c r="A25" s="2" t="s">
        <v>123</v>
      </c>
      <c r="B25" s="2" t="s">
        <v>121</v>
      </c>
      <c r="C25" s="2" t="s">
        <v>117</v>
      </c>
      <c r="D25" s="2" t="s">
        <v>122</v>
      </c>
      <c r="E25" s="2"/>
      <c r="F25" s="2"/>
    </row>
    <row r="26" customFormat="false" ht="33.75" hidden="false" customHeight="true" outlineLevel="0" collapsed="false">
      <c r="A26" s="2" t="s">
        <v>124</v>
      </c>
      <c r="B26" s="2" t="s">
        <v>121</v>
      </c>
      <c r="C26" s="2" t="s">
        <v>117</v>
      </c>
      <c r="D26" s="2" t="s">
        <v>122</v>
      </c>
      <c r="E26" s="2"/>
      <c r="F26" s="2"/>
    </row>
    <row r="27" customFormat="false" ht="33.75" hidden="false" customHeight="true" outlineLevel="0" collapsed="false">
      <c r="A27" s="2" t="s">
        <v>125</v>
      </c>
      <c r="B27" s="2" t="s">
        <v>121</v>
      </c>
      <c r="C27" s="2" t="s">
        <v>117</v>
      </c>
      <c r="D27" s="2" t="s">
        <v>122</v>
      </c>
      <c r="E27" s="2"/>
      <c r="F27" s="2"/>
    </row>
    <row r="28" customFormat="false" ht="33.75" hidden="false" customHeight="true" outlineLevel="0" collapsed="false">
      <c r="A28" s="2" t="s">
        <v>126</v>
      </c>
      <c r="B28" s="2" t="s">
        <v>121</v>
      </c>
      <c r="C28" s="2" t="s">
        <v>117</v>
      </c>
      <c r="D28" s="2" t="s">
        <v>122</v>
      </c>
      <c r="E28" s="2"/>
      <c r="F28" s="2"/>
    </row>
    <row r="29" customFormat="false" ht="33.75" hidden="false" customHeight="true" outlineLevel="0" collapsed="false">
      <c r="A29" s="2" t="s">
        <v>127</v>
      </c>
      <c r="B29" s="2" t="s">
        <v>121</v>
      </c>
      <c r="C29" s="2" t="s">
        <v>117</v>
      </c>
      <c r="D29" s="2" t="s">
        <v>122</v>
      </c>
      <c r="E29" s="2"/>
      <c r="F29" s="2"/>
    </row>
    <row r="30" customFormat="false" ht="33.75" hidden="false" customHeight="true" outlineLevel="0" collapsed="false">
      <c r="A30" s="2" t="s">
        <v>128</v>
      </c>
      <c r="B30" s="2" t="s">
        <v>121</v>
      </c>
      <c r="C30" s="2" t="s">
        <v>117</v>
      </c>
      <c r="D30" s="2" t="s">
        <v>122</v>
      </c>
      <c r="E30" s="2"/>
      <c r="F30" s="2"/>
    </row>
    <row r="31" customFormat="false" ht="33.75" hidden="false" customHeight="true" outlineLevel="0" collapsed="false">
      <c r="A31" s="2" t="s">
        <v>129</v>
      </c>
      <c r="B31" s="2" t="s">
        <v>121</v>
      </c>
      <c r="C31" s="2" t="s">
        <v>117</v>
      </c>
      <c r="D31" s="2" t="s">
        <v>122</v>
      </c>
      <c r="E31" s="2"/>
      <c r="F31" s="2"/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2026-09-29T16:29:05Z</dcterms:created>
  <dc:creator>openpyxl</dc:creator>
  <dc:description/>
  <dc:language>en-US</dc:language>
  <cp:lastModifiedBy/>
  <dcterms:modified xsi:type="dcterms:W3CDTF">2026-09-29T16:29:48Z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